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vis\Desktop\"/>
    </mc:Choice>
  </mc:AlternateContent>
  <xr:revisionPtr revIDLastSave="0" documentId="13_ncr:1_{4258A96A-7223-4A51-B282-8ED475E266D8}" xr6:coauthVersionLast="46" xr6:coauthVersionMax="46" xr10:uidLastSave="{00000000-0000-0000-0000-000000000000}"/>
  <workbookProtection workbookAlgorithmName="SHA-512" workbookHashValue="zo9O3zwyk3znL8m9vSKNHcipE8RzVT0STF23Ktm0S8bENiwVtZ6xgA1YbAJ4DmA7NhqCnwWpQmC2CvI6Jo37gg==" workbookSaltValue="tlMWs6C4M2LjuTmjlRsMxA==" workbookSpinCount="100000" lockStructure="1"/>
  <bookViews>
    <workbookView xWindow="-120" yWindow="-120" windowWidth="29040" windowHeight="15840" activeTab="1" xr2:uid="{3EA09B9C-E3FD-6B4C-8F57-5A0C4135CF85}"/>
  </bookViews>
  <sheets>
    <sheet name="SS Emissions" sheetId="2" r:id="rId1"/>
    <sheet name="Startup_Conditions" sheetId="3" r:id="rId2"/>
    <sheet name="Sheet1" sheetId="1" r:id="rId3"/>
  </sheets>
  <definedNames>
    <definedName name="_xlnm.Print_Area" localSheetId="0">'SS Emissions'!$A$1:$G$41</definedName>
    <definedName name="_xlnm.Print_Area" localSheetId="1">Startup_Conditions!$A$1:$I$24</definedName>
    <definedName name="_xlnm.Print_Titles" localSheetId="1">Startup_Conditions!$4:$8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3" i="3" l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9" i="3"/>
  <c r="F23" i="3" l="1"/>
  <c r="E23" i="3"/>
  <c r="I22" i="3"/>
  <c r="I21" i="3"/>
  <c r="I20" i="3"/>
  <c r="I19" i="3"/>
  <c r="I18" i="3"/>
  <c r="I17" i="3"/>
  <c r="I16" i="3"/>
  <c r="I15" i="3"/>
  <c r="I14" i="3"/>
  <c r="I13" i="3"/>
  <c r="I11" i="3"/>
  <c r="I10" i="3"/>
  <c r="I9" i="3"/>
  <c r="E31" i="2"/>
  <c r="E30" i="2"/>
  <c r="E25" i="2"/>
  <c r="H23" i="3" l="1"/>
  <c r="I12" i="3"/>
  <c r="I23" i="3" s="1"/>
  <c r="B7" i="2" s="1"/>
  <c r="G32" i="2" l="1"/>
  <c r="G27" i="2"/>
  <c r="G31" i="2"/>
  <c r="G25" i="2"/>
  <c r="G14" i="2"/>
  <c r="G22" i="2"/>
  <c r="G24" i="2"/>
  <c r="G30" i="2"/>
  <c r="G15" i="2"/>
  <c r="G16" i="2"/>
  <c r="G17" i="2"/>
  <c r="G18" i="2"/>
  <c r="G28" i="2"/>
  <c r="B10" i="2"/>
  <c r="G29" i="2"/>
  <c r="G23" i="2"/>
  <c r="G26" i="2"/>
  <c r="G19" i="2"/>
  <c r="G20" i="2"/>
  <c r="B11" i="2"/>
  <c r="G21" i="2"/>
</calcChain>
</file>

<file path=xl/sharedStrings.xml><?xml version="1.0" encoding="utf-8"?>
<sst xmlns="http://schemas.openxmlformats.org/spreadsheetml/2006/main" count="123" uniqueCount="81">
  <si>
    <t>Seneca Sustainable Energy, LLC - 206470</t>
  </si>
  <si>
    <t>Estimated Daily Metals Emissions During Startup of EU-1: Wood-Fired Cogeneration Power Plant</t>
  </si>
  <si>
    <t>Boiler Max S/S Heat Input Rate =</t>
  </si>
  <si>
    <t>MMBtu/hr</t>
  </si>
  <si>
    <t>Boiler Max S/S Hours =</t>
  </si>
  <si>
    <t>Hours</t>
  </si>
  <si>
    <t>Boiler Max S/S Day Heat Input Rate =</t>
  </si>
  <si>
    <t xml:space="preserve">Cumulative Heat Input pre-ESP = </t>
  </si>
  <si>
    <t>MMBtu</t>
  </si>
  <si>
    <t>(Cumulative heat input without ESP online)</t>
  </si>
  <si>
    <t xml:space="preserve">Cumulative Heat Input post-ESP = </t>
  </si>
  <si>
    <t>(Cumulative heat input after ESP online)</t>
  </si>
  <si>
    <t>Metal TAC</t>
  </si>
  <si>
    <t>CAS #</t>
  </si>
  <si>
    <t>Steady State Emission Factor (lb/MMBtu)</t>
  </si>
  <si>
    <t>Reference</t>
  </si>
  <si>
    <t>Startup Emission Factor         (lb/MMBtu)</t>
  </si>
  <si>
    <t>Max. Daily Emissions (lb/day)</t>
  </si>
  <si>
    <t>Antimony</t>
  </si>
  <si>
    <t>7440-36-0</t>
  </si>
  <si>
    <t>(1)</t>
  </si>
  <si>
    <t>(2)</t>
  </si>
  <si>
    <t>Arsenic</t>
  </si>
  <si>
    <t>7440-38-2</t>
  </si>
  <si>
    <t>Barium and Compounds</t>
  </si>
  <si>
    <t>7440-39-3</t>
  </si>
  <si>
    <t>Beryllium</t>
  </si>
  <si>
    <t>7440-41-7</t>
  </si>
  <si>
    <t>Cadmium Compounds</t>
  </si>
  <si>
    <t>7440-43-9</t>
  </si>
  <si>
    <t>Chromium (VI)</t>
  </si>
  <si>
    <t>18540-29-9</t>
  </si>
  <si>
    <t>Cobalt Compounds</t>
  </si>
  <si>
    <t>7440-48-4</t>
  </si>
  <si>
    <t>Copper Compounds</t>
  </si>
  <si>
    <t>7440-50-8</t>
  </si>
  <si>
    <t>Lead</t>
  </si>
  <si>
    <t>7439-92-1</t>
  </si>
  <si>
    <t>Manganese Compounds</t>
  </si>
  <si>
    <t>7439-96-5</t>
  </si>
  <si>
    <t>Mercury</t>
  </si>
  <si>
    <t>7439-97-6</t>
  </si>
  <si>
    <t>Molybdenum Trioxide</t>
  </si>
  <si>
    <t>1313-27-5</t>
  </si>
  <si>
    <t>Nickel</t>
  </si>
  <si>
    <t>7440-02-0</t>
  </si>
  <si>
    <t>Phosphorus and compounds</t>
  </si>
  <si>
    <t>7723-14-0</t>
  </si>
  <si>
    <t>Selenium</t>
  </si>
  <si>
    <t>7782-49-2</t>
  </si>
  <si>
    <t>Silver and compounds</t>
  </si>
  <si>
    <t>7440-22-4</t>
  </si>
  <si>
    <t>Thallium and compounds</t>
  </si>
  <si>
    <t>7440-28-0</t>
  </si>
  <si>
    <t>Vanadium (fume or dust)</t>
  </si>
  <si>
    <t>7440-62-2</t>
  </si>
  <si>
    <t>Zinc</t>
  </si>
  <si>
    <t>7440-66-6</t>
  </si>
  <si>
    <t>SSE Boiler Startups - Heat Input Data</t>
  </si>
  <si>
    <t>Duration of Startup</t>
  </si>
  <si>
    <t xml:space="preserve">date </t>
  </si>
  <si>
    <t>time</t>
  </si>
  <si>
    <t>date</t>
  </si>
  <si>
    <t>hours</t>
  </si>
  <si>
    <t>lb</t>
  </si>
  <si>
    <t>MM Btu</t>
  </si>
  <si>
    <t>MM Btu/hr</t>
  </si>
  <si>
    <t>Averages</t>
  </si>
  <si>
    <t>Table A-1</t>
  </si>
  <si>
    <t>(Max heat input rate reached 24 hours from startup - Boiler rated capacity)</t>
  </si>
  <si>
    <t>btu/lb</t>
  </si>
  <si>
    <t>Attachment A</t>
  </si>
  <si>
    <t>Table A-2</t>
  </si>
  <si>
    <t>Fire in Fuel Cell</t>
  </si>
  <si>
    <t>Started ESP</t>
  </si>
  <si>
    <t>Fuel Used During Startup</t>
  </si>
  <si>
    <t>Heat Input During Startup</t>
  </si>
  <si>
    <t>Heat Input Rate at ESP Start</t>
  </si>
  <si>
    <t>(Heat input rate at which ESP is online - See Plant Operating Data Table A-2)</t>
  </si>
  <si>
    <t>(Number of hrs operating w/o ESP online - Assumed max. - Typical is ~ 6 hrs)</t>
  </si>
  <si>
    <t>Average of Last 3 HHV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</si>
</sst>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8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11" fontId="4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1" fontId="3" fillId="0" borderId="0" xfId="1" applyNumberFormat="1" applyFont="1" applyAlignment="1">
      <alignment vertical="center" wrapText="1"/>
    </xf>
    <xf numFmtId="0" fontId="5" fillId="0" borderId="0" xfId="1" applyFont="1" applyAlignment="1">
      <alignment horizontal="right" vertical="center"/>
    </xf>
    <xf numFmtId="164" fontId="5" fillId="0" borderId="0" xfId="1" applyNumberFormat="1" applyFont="1" applyAlignment="1">
      <alignment horizontal="center" vertical="center"/>
    </xf>
    <xf numFmtId="11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/>
    </xf>
    <xf numFmtId="11" fontId="4" fillId="0" borderId="1" xfId="1" applyNumberFormat="1" applyFont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11" fontId="1" fillId="0" borderId="1" xfId="1" applyNumberFormat="1" applyBorder="1" applyAlignment="1">
      <alignment horizontal="center"/>
    </xf>
    <xf numFmtId="11" fontId="1" fillId="0" borderId="1" xfId="1" quotePrefix="1" applyNumberFormat="1" applyBorder="1" applyAlignment="1">
      <alignment horizontal="center"/>
    </xf>
    <xf numFmtId="11" fontId="1" fillId="0" borderId="0" xfId="1" applyNumberFormat="1"/>
    <xf numFmtId="0" fontId="1" fillId="0" borderId="0" xfId="1" quotePrefix="1"/>
    <xf numFmtId="0" fontId="4" fillId="0" borderId="0" xfId="1" quotePrefix="1" applyFont="1" applyAlignment="1">
      <alignment vertical="center"/>
    </xf>
    <xf numFmtId="0" fontId="1" fillId="0" borderId="0" xfId="1" applyAlignment="1">
      <alignment horizontal="center"/>
    </xf>
    <xf numFmtId="0" fontId="6" fillId="0" borderId="0" xfId="1" applyFont="1"/>
    <xf numFmtId="0" fontId="1" fillId="0" borderId="0" xfId="1" applyBorder="1"/>
    <xf numFmtId="0" fontId="1" fillId="0" borderId="1" xfId="1" applyFill="1" applyBorder="1"/>
    <xf numFmtId="0" fontId="1" fillId="0" borderId="1" xfId="1" applyFill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horizontal="right"/>
    </xf>
    <xf numFmtId="0" fontId="2" fillId="0" borderId="1" xfId="1" applyFont="1" applyFill="1" applyBorder="1" applyAlignment="1">
      <alignment horizontal="center"/>
    </xf>
    <xf numFmtId="14" fontId="1" fillId="0" borderId="1" xfId="1" applyNumberFormat="1" applyFill="1" applyBorder="1"/>
    <xf numFmtId="20" fontId="1" fillId="0" borderId="1" xfId="1" applyNumberFormat="1" applyFill="1" applyBorder="1"/>
    <xf numFmtId="3" fontId="1" fillId="0" borderId="1" xfId="1" applyNumberFormat="1" applyFill="1" applyBorder="1" applyAlignment="1">
      <alignment horizontal="center"/>
    </xf>
    <xf numFmtId="165" fontId="1" fillId="0" borderId="1" xfId="1" applyNumberFormat="1" applyFill="1" applyBorder="1" applyAlignment="1">
      <alignment horizontal="center"/>
    </xf>
    <xf numFmtId="46" fontId="1" fillId="0" borderId="1" xfId="1" applyNumberFormat="1" applyFill="1" applyBorder="1"/>
    <xf numFmtId="0" fontId="2" fillId="0" borderId="1" xfId="1" applyFont="1" applyFill="1" applyBorder="1"/>
    <xf numFmtId="164" fontId="2" fillId="0" borderId="1" xfId="1" applyNumberFormat="1" applyFont="1" applyFill="1" applyBorder="1" applyAlignment="1">
      <alignment horizontal="center"/>
    </xf>
    <xf numFmtId="0" fontId="1" fillId="0" borderId="1" xfId="1" applyBorder="1"/>
    <xf numFmtId="0" fontId="5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</cellXfs>
  <cellStyles count="2">
    <cellStyle name="Normal" xfId="0" builtinId="0"/>
    <cellStyle name="Normal 3" xfId="1" xr:uid="{E3DFA4B1-B547-1340-AEB0-05B219840F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96994</xdr:colOff>
      <xdr:row>32</xdr:row>
      <xdr:rowOff>146538</xdr:rowOff>
    </xdr:from>
    <xdr:to>
      <xdr:col>6</xdr:col>
      <xdr:colOff>1143000</xdr:colOff>
      <xdr:row>41</xdr:row>
      <xdr:rowOff>36285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852A158-3491-0446-808C-E43AF341BFD6}"/>
            </a:ext>
          </a:extLst>
        </xdr:cNvPr>
        <xdr:cNvSpPr txBox="1"/>
      </xdr:nvSpPr>
      <xdr:spPr>
        <a:xfrm>
          <a:off x="96994" y="6587252"/>
          <a:ext cx="8702292" cy="160424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u="sng"/>
            <a:t>Notes and References:</a:t>
          </a:r>
        </a:p>
        <a:p>
          <a:endParaRPr lang="en-US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(1) - NCASI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TB 1013 Table 4.3 (mean values) for those boilers that were controlled by an “ESP/Fabric Filter” with the exception of thallium where the only data available was for a boiler with a scrubber.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(2) - NCASI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TB 1013 Table 4.3 (mean values) for those boilers that were controlled by a "Mechanical Collector" only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with the exception of molydenum trioxide, thallium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compounds and vanadium. For these pollutants, the steady state emission factors were use and it was assumed the ESP provided a control efficiency of 90%.</a:t>
          </a:r>
          <a:endParaRPr lang="en-US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60030-2C0E-9E46-88F1-5E5A27A53413}">
  <sheetPr>
    <pageSetUpPr fitToPage="1"/>
  </sheetPr>
  <dimension ref="A1:H34"/>
  <sheetViews>
    <sheetView topLeftCell="A28" zoomScale="140" zoomScaleNormal="140" workbookViewId="0">
      <selection activeCell="D49" sqref="D49"/>
    </sheetView>
  </sheetViews>
  <sheetFormatPr defaultColWidth="8.875" defaultRowHeight="15" x14ac:dyDescent="0.25"/>
  <cols>
    <col min="1" max="1" width="30.875" style="2" customWidth="1"/>
    <col min="2" max="2" width="11.375" style="2" customWidth="1"/>
    <col min="3" max="3" width="15" style="2" customWidth="1"/>
    <col min="4" max="4" width="13.375" style="2" customWidth="1"/>
    <col min="5" max="5" width="14.875" style="2" customWidth="1"/>
    <col min="6" max="6" width="15.125" style="2" customWidth="1"/>
    <col min="7" max="7" width="16.875" style="2" customWidth="1"/>
    <col min="8" max="16384" width="8.875" style="2"/>
  </cols>
  <sheetData>
    <row r="1" spans="1:8" x14ac:dyDescent="0.25">
      <c r="A1" s="1" t="s">
        <v>71</v>
      </c>
    </row>
    <row r="2" spans="1:8" x14ac:dyDescent="0.25">
      <c r="A2" s="1" t="s">
        <v>68</v>
      </c>
    </row>
    <row r="3" spans="1:8" x14ac:dyDescent="0.25">
      <c r="A3" s="3" t="s">
        <v>0</v>
      </c>
      <c r="B3" s="4"/>
      <c r="C3" s="4"/>
    </row>
    <row r="4" spans="1:8" x14ac:dyDescent="0.25">
      <c r="A4" s="5" t="s">
        <v>1</v>
      </c>
      <c r="B4" s="4"/>
      <c r="C4" s="4"/>
      <c r="D4" s="6"/>
    </row>
    <row r="5" spans="1:8" x14ac:dyDescent="0.25">
      <c r="A5" s="5"/>
      <c r="B5" s="4"/>
      <c r="C5" s="4"/>
      <c r="D5" s="6"/>
    </row>
    <row r="6" spans="1:8" x14ac:dyDescent="0.25">
      <c r="A6" s="3"/>
      <c r="B6" s="7"/>
      <c r="C6" s="8"/>
      <c r="D6" s="6"/>
    </row>
    <row r="7" spans="1:8" x14ac:dyDescent="0.25">
      <c r="A7" s="9" t="s">
        <v>2</v>
      </c>
      <c r="B7" s="10">
        <f>Startup_Conditions!I23</f>
        <v>84.846254408620865</v>
      </c>
      <c r="C7" s="5" t="s">
        <v>3</v>
      </c>
      <c r="D7" s="11" t="s">
        <v>78</v>
      </c>
    </row>
    <row r="8" spans="1:8" x14ac:dyDescent="0.25">
      <c r="A8" s="9" t="s">
        <v>4</v>
      </c>
      <c r="B8" s="12">
        <v>12</v>
      </c>
      <c r="C8" s="5" t="s">
        <v>5</v>
      </c>
      <c r="D8" s="11" t="s">
        <v>79</v>
      </c>
    </row>
    <row r="9" spans="1:8" x14ac:dyDescent="0.25">
      <c r="A9" s="9" t="s">
        <v>6</v>
      </c>
      <c r="B9" s="12">
        <v>352.8</v>
      </c>
      <c r="C9" s="5" t="s">
        <v>3</v>
      </c>
      <c r="D9" s="11" t="s">
        <v>69</v>
      </c>
    </row>
    <row r="10" spans="1:8" x14ac:dyDescent="0.25">
      <c r="A10" s="9" t="s">
        <v>7</v>
      </c>
      <c r="B10" s="10">
        <f>0.5*B8*B7</f>
        <v>509.07752645172519</v>
      </c>
      <c r="C10" s="5" t="s">
        <v>8</v>
      </c>
      <c r="D10" s="11" t="s">
        <v>9</v>
      </c>
    </row>
    <row r="11" spans="1:8" x14ac:dyDescent="0.25">
      <c r="A11" s="9" t="s">
        <v>10</v>
      </c>
      <c r="B11" s="10">
        <f>((24-B8)*B7)+0.5*(24-B8)*(B9-B7)</f>
        <v>2625.8775264517253</v>
      </c>
      <c r="C11" s="5" t="s">
        <v>8</v>
      </c>
      <c r="D11" s="11" t="s">
        <v>11</v>
      </c>
    </row>
    <row r="12" spans="1:8" x14ac:dyDescent="0.25">
      <c r="A12" s="9"/>
      <c r="B12" s="12"/>
      <c r="C12" s="5"/>
      <c r="D12" s="6"/>
    </row>
    <row r="13" spans="1:8" ht="42" customHeight="1" x14ac:dyDescent="0.25">
      <c r="A13" s="37" t="s">
        <v>12</v>
      </c>
      <c r="B13" s="37" t="s">
        <v>13</v>
      </c>
      <c r="C13" s="37" t="s">
        <v>14</v>
      </c>
      <c r="D13" s="37" t="s">
        <v>15</v>
      </c>
      <c r="E13" s="37" t="s">
        <v>16</v>
      </c>
      <c r="F13" s="37" t="s">
        <v>15</v>
      </c>
      <c r="G13" s="37" t="s">
        <v>17</v>
      </c>
    </row>
    <row r="14" spans="1:8" x14ac:dyDescent="0.25">
      <c r="A14" s="13" t="s">
        <v>18</v>
      </c>
      <c r="B14" s="13" t="s">
        <v>19</v>
      </c>
      <c r="C14" s="14">
        <v>3.0199999999999998E-7</v>
      </c>
      <c r="D14" s="15" t="s">
        <v>20</v>
      </c>
      <c r="E14" s="16">
        <v>3.1099999999999999E-6</v>
      </c>
      <c r="F14" s="17" t="s">
        <v>21</v>
      </c>
      <c r="G14" s="16">
        <f>($E14*$B$8*$B$7/2)+($C14*(24-$B$8)*$B$7)+($C14*(24-$B$8)*($B$9-$B$7)/2)</f>
        <v>2.3762461202532863E-3</v>
      </c>
      <c r="H14" s="18"/>
    </row>
    <row r="15" spans="1:8" x14ac:dyDescent="0.25">
      <c r="A15" s="13" t="s">
        <v>22</v>
      </c>
      <c r="B15" s="13" t="s">
        <v>23</v>
      </c>
      <c r="C15" s="14">
        <v>1.88E-6</v>
      </c>
      <c r="D15" s="15" t="s">
        <v>20</v>
      </c>
      <c r="E15" s="16">
        <v>7.1999999999999997E-6</v>
      </c>
      <c r="F15" s="17" t="s">
        <v>21</v>
      </c>
      <c r="G15" s="16">
        <f>($E15*$B$8*$B$7/2)+($C15*(24-$B$8)*$B$7)+($C15*(24-$B$8)*($B$9-$B$7)/2)</f>
        <v>8.6020079401816652E-3</v>
      </c>
      <c r="H15" s="18"/>
    </row>
    <row r="16" spans="1:8" x14ac:dyDescent="0.25">
      <c r="A16" s="13" t="s">
        <v>24</v>
      </c>
      <c r="B16" s="13" t="s">
        <v>25</v>
      </c>
      <c r="C16" s="14">
        <v>2.1000000000000001E-4</v>
      </c>
      <c r="D16" s="15" t="s">
        <v>20</v>
      </c>
      <c r="E16" s="16">
        <v>4.8300000000000001E-3</v>
      </c>
      <c r="F16" s="17" t="s">
        <v>21</v>
      </c>
      <c r="G16" s="16">
        <f t="shared" ref="G16:G32" si="0">($E16*$B$8*$B$7/2)+($C16*(24-$B$8)*$B$7)+($C16*(24-$B$8)*($B$9-$B$7)/2)</f>
        <v>3.0102787333166949</v>
      </c>
      <c r="H16" s="18"/>
    </row>
    <row r="17" spans="1:8" x14ac:dyDescent="0.25">
      <c r="A17" s="13" t="s">
        <v>26</v>
      </c>
      <c r="B17" s="13" t="s">
        <v>27</v>
      </c>
      <c r="C17" s="14">
        <v>3.0099999999999998E-8</v>
      </c>
      <c r="D17" s="15" t="s">
        <v>20</v>
      </c>
      <c r="E17" s="16">
        <v>1.3400000000000001E-7</v>
      </c>
      <c r="F17" s="17" t="s">
        <v>21</v>
      </c>
      <c r="G17" s="16">
        <f t="shared" si="0"/>
        <v>1.4725530209072814E-4</v>
      </c>
      <c r="H17" s="18"/>
    </row>
    <row r="18" spans="1:8" x14ac:dyDescent="0.25">
      <c r="A18" s="13" t="s">
        <v>28</v>
      </c>
      <c r="B18" s="13" t="s">
        <v>29</v>
      </c>
      <c r="C18" s="14">
        <v>3.6600000000000002E-7</v>
      </c>
      <c r="D18" s="15" t="s">
        <v>20</v>
      </c>
      <c r="E18" s="16">
        <v>4.9899999999999997E-6</v>
      </c>
      <c r="F18" s="17" t="s">
        <v>21</v>
      </c>
      <c r="G18" s="16">
        <f t="shared" si="0"/>
        <v>3.50136803167544E-3</v>
      </c>
      <c r="H18" s="18"/>
    </row>
    <row r="19" spans="1:8" x14ac:dyDescent="0.25">
      <c r="A19" s="13" t="s">
        <v>30</v>
      </c>
      <c r="B19" s="13" t="s">
        <v>31</v>
      </c>
      <c r="C19" s="14">
        <v>2.72E-7</v>
      </c>
      <c r="D19" s="15" t="s">
        <v>20</v>
      </c>
      <c r="E19" s="16">
        <v>6.9700000000000002E-6</v>
      </c>
      <c r="F19" s="17" t="s">
        <v>21</v>
      </c>
      <c r="G19" s="16">
        <f t="shared" si="0"/>
        <v>4.262509046563394E-3</v>
      </c>
      <c r="H19" s="18"/>
    </row>
    <row r="20" spans="1:8" x14ac:dyDescent="0.25">
      <c r="A20" s="13" t="s">
        <v>32</v>
      </c>
      <c r="B20" s="13" t="s">
        <v>33</v>
      </c>
      <c r="C20" s="14">
        <v>2.3499999999999999E-6</v>
      </c>
      <c r="D20" s="15" t="s">
        <v>20</v>
      </c>
      <c r="E20" s="16">
        <v>1.6700000000000001E-6</v>
      </c>
      <c r="F20" s="17" t="s">
        <v>21</v>
      </c>
      <c r="G20" s="16">
        <f t="shared" si="0"/>
        <v>7.0209716563359361E-3</v>
      </c>
      <c r="H20" s="18"/>
    </row>
    <row r="21" spans="1:8" x14ac:dyDescent="0.25">
      <c r="A21" s="13" t="s">
        <v>34</v>
      </c>
      <c r="B21" s="13" t="s">
        <v>35</v>
      </c>
      <c r="C21" s="14">
        <v>4.9899999999999997E-6</v>
      </c>
      <c r="D21" s="15" t="s">
        <v>20</v>
      </c>
      <c r="E21" s="16">
        <v>1.11E-4</v>
      </c>
      <c r="F21" s="17" t="s">
        <v>21</v>
      </c>
      <c r="G21" s="16">
        <f t="shared" si="0"/>
        <v>6.9610734293135607E-2</v>
      </c>
      <c r="H21" s="18"/>
    </row>
    <row r="22" spans="1:8" x14ac:dyDescent="0.25">
      <c r="A22" s="13" t="s">
        <v>36</v>
      </c>
      <c r="B22" s="13" t="s">
        <v>37</v>
      </c>
      <c r="C22" s="14">
        <v>5.2100000000000001E-6</v>
      </c>
      <c r="D22" s="15" t="s">
        <v>20</v>
      </c>
      <c r="E22" s="16">
        <v>3.1099999999999997E-5</v>
      </c>
      <c r="F22" s="17" t="s">
        <v>21</v>
      </c>
      <c r="G22" s="16">
        <f t="shared" si="0"/>
        <v>2.951313298546214E-2</v>
      </c>
      <c r="H22" s="18"/>
    </row>
    <row r="23" spans="1:8" x14ac:dyDescent="0.25">
      <c r="A23" s="13" t="s">
        <v>38</v>
      </c>
      <c r="B23" s="13" t="s">
        <v>39</v>
      </c>
      <c r="C23" s="14">
        <v>9.1299999999999997E-5</v>
      </c>
      <c r="D23" s="15" t="s">
        <v>20</v>
      </c>
      <c r="E23" s="16">
        <v>2.7599999999999999E-3</v>
      </c>
      <c r="F23" s="17" t="s">
        <v>21</v>
      </c>
      <c r="G23" s="16">
        <f t="shared" si="0"/>
        <v>1.6447965911718041</v>
      </c>
      <c r="H23" s="18"/>
    </row>
    <row r="24" spans="1:8" x14ac:dyDescent="0.25">
      <c r="A24" s="13" t="s">
        <v>40</v>
      </c>
      <c r="B24" s="13" t="s">
        <v>41</v>
      </c>
      <c r="C24" s="14">
        <v>1.06E-6</v>
      </c>
      <c r="D24" s="15" t="s">
        <v>20</v>
      </c>
      <c r="E24" s="16">
        <v>1.77E-6</v>
      </c>
      <c r="F24" s="17" t="s">
        <v>21</v>
      </c>
      <c r="G24" s="16">
        <f t="shared" si="0"/>
        <v>3.6844973998583826E-3</v>
      </c>
      <c r="H24" s="18"/>
    </row>
    <row r="25" spans="1:8" x14ac:dyDescent="0.25">
      <c r="A25" s="13" t="s">
        <v>42</v>
      </c>
      <c r="B25" s="13" t="s">
        <v>43</v>
      </c>
      <c r="C25" s="14">
        <v>3.1099999999999999E-6</v>
      </c>
      <c r="D25" s="15" t="s">
        <v>20</v>
      </c>
      <c r="E25" s="17">
        <f>C25/(1-0.9)</f>
        <v>3.1100000000000004E-5</v>
      </c>
      <c r="F25" s="17" t="s">
        <v>21</v>
      </c>
      <c r="G25" s="16">
        <f t="shared" si="0"/>
        <v>2.3998790179913524E-2</v>
      </c>
      <c r="H25" s="18"/>
    </row>
    <row r="26" spans="1:8" x14ac:dyDescent="0.25">
      <c r="A26" s="13" t="s">
        <v>44</v>
      </c>
      <c r="B26" s="13" t="s">
        <v>45</v>
      </c>
      <c r="C26" s="14">
        <v>2.7999999999999999E-6</v>
      </c>
      <c r="D26" s="15" t="s">
        <v>20</v>
      </c>
      <c r="E26" s="16">
        <v>1.3200000000000001E-5</v>
      </c>
      <c r="F26" s="17" t="s">
        <v>21</v>
      </c>
      <c r="G26" s="16">
        <f t="shared" si="0"/>
        <v>1.4072280423227602E-2</v>
      </c>
      <c r="H26" s="18"/>
    </row>
    <row r="27" spans="1:8" x14ac:dyDescent="0.25">
      <c r="A27" s="13" t="s">
        <v>46</v>
      </c>
      <c r="B27" s="13" t="s">
        <v>47</v>
      </c>
      <c r="C27" s="14">
        <v>3.1E-4</v>
      </c>
      <c r="D27" s="15" t="s">
        <v>20</v>
      </c>
      <c r="E27" s="16">
        <v>5.45E-3</v>
      </c>
      <c r="F27" s="17" t="s">
        <v>21</v>
      </c>
      <c r="G27" s="16">
        <f t="shared" si="0"/>
        <v>3.5884945523619374</v>
      </c>
      <c r="H27" s="18"/>
    </row>
    <row r="28" spans="1:8" x14ac:dyDescent="0.25">
      <c r="A28" s="13" t="s">
        <v>48</v>
      </c>
      <c r="B28" s="13" t="s">
        <v>49</v>
      </c>
      <c r="C28" s="14">
        <v>1.6199999999999999E-6</v>
      </c>
      <c r="D28" s="15" t="s">
        <v>20</v>
      </c>
      <c r="E28" s="16">
        <v>3.2499999999999998E-6</v>
      </c>
      <c r="F28" s="17" t="s">
        <v>21</v>
      </c>
      <c r="G28" s="16">
        <f t="shared" si="0"/>
        <v>5.9084235538199026E-3</v>
      </c>
      <c r="H28" s="18"/>
    </row>
    <row r="29" spans="1:8" x14ac:dyDescent="0.25">
      <c r="A29" s="13" t="s">
        <v>50</v>
      </c>
      <c r="B29" s="13" t="s">
        <v>51</v>
      </c>
      <c r="C29" s="14">
        <v>9.850000000000001E-7</v>
      </c>
      <c r="D29" s="15" t="s">
        <v>20</v>
      </c>
      <c r="E29" s="16">
        <v>9.3700000000000001E-4</v>
      </c>
      <c r="F29" s="17" t="s">
        <v>21</v>
      </c>
      <c r="G29" s="16">
        <f t="shared" si="0"/>
        <v>0.47959213164882153</v>
      </c>
      <c r="H29" s="18"/>
    </row>
    <row r="30" spans="1:8" x14ac:dyDescent="0.25">
      <c r="A30" s="13" t="s">
        <v>52</v>
      </c>
      <c r="B30" s="13" t="s">
        <v>53</v>
      </c>
      <c r="C30" s="14">
        <v>1.8500000000000001E-6</v>
      </c>
      <c r="D30" s="15" t="s">
        <v>20</v>
      </c>
      <c r="E30" s="17">
        <f t="shared" ref="E30:E31" si="1">C30/(1-0.9)</f>
        <v>1.8500000000000006E-5</v>
      </c>
      <c r="F30" s="17" t="s">
        <v>21</v>
      </c>
      <c r="G30" s="16">
        <f t="shared" si="0"/>
        <v>1.4275807663292612E-2</v>
      </c>
      <c r="H30" s="18"/>
    </row>
    <row r="31" spans="1:8" x14ac:dyDescent="0.25">
      <c r="A31" s="13" t="s">
        <v>54</v>
      </c>
      <c r="B31" s="13" t="s">
        <v>55</v>
      </c>
      <c r="C31" s="14">
        <v>5.9400000000000005E-7</v>
      </c>
      <c r="D31" s="15" t="s">
        <v>20</v>
      </c>
      <c r="E31" s="17">
        <f t="shared" si="1"/>
        <v>5.9400000000000016E-6</v>
      </c>
      <c r="F31" s="17" t="s">
        <v>21</v>
      </c>
      <c r="G31" s="16">
        <f t="shared" si="0"/>
        <v>4.5836917578355738E-3</v>
      </c>
      <c r="H31" s="18"/>
    </row>
    <row r="32" spans="1:8" x14ac:dyDescent="0.25">
      <c r="A32" s="13" t="s">
        <v>56</v>
      </c>
      <c r="B32" s="13" t="s">
        <v>57</v>
      </c>
      <c r="C32" s="14">
        <v>1.2999999999999999E-4</v>
      </c>
      <c r="D32" s="15" t="s">
        <v>20</v>
      </c>
      <c r="E32" s="16">
        <v>1.2899999999999999E-3</v>
      </c>
      <c r="F32" s="17" t="s">
        <v>21</v>
      </c>
      <c r="G32" s="16">
        <f t="shared" si="0"/>
        <v>0.99807408756144977</v>
      </c>
      <c r="H32" s="18"/>
    </row>
    <row r="33" spans="1:1" x14ac:dyDescent="0.25">
      <c r="A33" s="19"/>
    </row>
    <row r="34" spans="1:1" x14ac:dyDescent="0.25">
      <c r="A34" s="20"/>
    </row>
  </sheetData>
  <pageMargins left="0.7" right="0.7" top="0.75" bottom="0.75" header="0.3" footer="0.3"/>
  <pageSetup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78CC5-4471-934A-9D9E-282423A96530}">
  <sheetPr>
    <pageSetUpPr fitToPage="1"/>
  </sheetPr>
  <dimension ref="A1:R27"/>
  <sheetViews>
    <sheetView tabSelected="1" workbookViewId="0">
      <selection activeCell="K6" sqref="K6"/>
    </sheetView>
  </sheetViews>
  <sheetFormatPr defaultColWidth="8.625" defaultRowHeight="15" x14ac:dyDescent="0.25"/>
  <cols>
    <col min="1" max="1" width="15.625" style="2" customWidth="1"/>
    <col min="2" max="4" width="11.375" style="2" customWidth="1"/>
    <col min="5" max="12" width="13.5" style="21" customWidth="1"/>
    <col min="13" max="18" width="8.625" style="2"/>
    <col min="19" max="16384" width="8.625" style="23"/>
  </cols>
  <sheetData>
    <row r="1" spans="1:12" s="2" customFormat="1" ht="18.95" customHeight="1" x14ac:dyDescent="0.25">
      <c r="A1" s="1" t="s">
        <v>71</v>
      </c>
    </row>
    <row r="2" spans="1:12" s="2" customFormat="1" ht="18.95" customHeight="1" x14ac:dyDescent="0.25">
      <c r="A2" s="1" t="s">
        <v>72</v>
      </c>
    </row>
    <row r="3" spans="1:12" s="2" customFormat="1" ht="18.95" customHeight="1" x14ac:dyDescent="0.25">
      <c r="A3" s="1" t="s">
        <v>0</v>
      </c>
      <c r="B3" s="4"/>
      <c r="C3" s="4"/>
    </row>
    <row r="4" spans="1:12" ht="18.95" customHeight="1" x14ac:dyDescent="0.25">
      <c r="A4" s="1" t="s">
        <v>58</v>
      </c>
    </row>
    <row r="6" spans="1:12" ht="23.25" x14ac:dyDescent="0.35">
      <c r="A6" s="22"/>
      <c r="J6" s="2"/>
      <c r="K6" s="2"/>
      <c r="L6" s="2"/>
    </row>
    <row r="7" spans="1:12" ht="30" x14ac:dyDescent="0.25">
      <c r="A7" s="38" t="s">
        <v>73</v>
      </c>
      <c r="B7" s="38"/>
      <c r="C7" s="38" t="s">
        <v>74</v>
      </c>
      <c r="D7" s="38"/>
      <c r="E7" s="26" t="s">
        <v>59</v>
      </c>
      <c r="F7" s="26" t="s">
        <v>75</v>
      </c>
      <c r="G7" s="26" t="s">
        <v>80</v>
      </c>
      <c r="H7" s="26" t="s">
        <v>76</v>
      </c>
      <c r="I7" s="26" t="s">
        <v>77</v>
      </c>
      <c r="J7" s="2"/>
      <c r="K7" s="2"/>
      <c r="L7" s="2"/>
    </row>
    <row r="8" spans="1:12" x14ac:dyDescent="0.25">
      <c r="A8" s="27" t="s">
        <v>60</v>
      </c>
      <c r="B8" s="27" t="s">
        <v>61</v>
      </c>
      <c r="C8" s="27" t="s">
        <v>62</v>
      </c>
      <c r="D8" s="27" t="s">
        <v>61</v>
      </c>
      <c r="E8" s="28" t="s">
        <v>63</v>
      </c>
      <c r="F8" s="28" t="s">
        <v>64</v>
      </c>
      <c r="G8" s="28" t="s">
        <v>70</v>
      </c>
      <c r="H8" s="28" t="s">
        <v>65</v>
      </c>
      <c r="I8" s="28" t="s">
        <v>66</v>
      </c>
      <c r="J8" s="2"/>
      <c r="K8" s="2"/>
      <c r="L8" s="2"/>
    </row>
    <row r="9" spans="1:12" x14ac:dyDescent="0.25">
      <c r="A9" s="29">
        <v>42140</v>
      </c>
      <c r="B9" s="30">
        <v>0.25694444444444448</v>
      </c>
      <c r="C9" s="29">
        <v>42140</v>
      </c>
      <c r="D9" s="30">
        <v>0.65625</v>
      </c>
      <c r="E9" s="25">
        <v>9.5</v>
      </c>
      <c r="F9" s="31">
        <v>62455.8</v>
      </c>
      <c r="G9" s="31">
        <v>5074</v>
      </c>
      <c r="H9" s="32">
        <f>F9*G9/1000000</f>
        <v>316.9007292</v>
      </c>
      <c r="I9" s="32">
        <f>H9/E9*2</f>
        <v>66.715942989473689</v>
      </c>
      <c r="J9" s="2"/>
      <c r="K9" s="2"/>
      <c r="L9" s="2"/>
    </row>
    <row r="10" spans="1:12" x14ac:dyDescent="0.25">
      <c r="A10" s="29">
        <v>42211</v>
      </c>
      <c r="B10" s="30">
        <v>0.54861111111111105</v>
      </c>
      <c r="C10" s="29">
        <v>42211</v>
      </c>
      <c r="D10" s="30">
        <v>0.75694444444444453</v>
      </c>
      <c r="E10" s="25">
        <v>5</v>
      </c>
      <c r="F10" s="31">
        <v>31726.6</v>
      </c>
      <c r="G10" s="31">
        <v>5074</v>
      </c>
      <c r="H10" s="32">
        <f t="shared" ref="H10:H22" si="0">F10*G10/1000000</f>
        <v>160.98076840000002</v>
      </c>
      <c r="I10" s="32">
        <f t="shared" ref="I10:I22" si="1">H10/E10*2</f>
        <v>64.392307360000004</v>
      </c>
      <c r="J10" s="2"/>
      <c r="K10" s="2"/>
      <c r="L10" s="2"/>
    </row>
    <row r="11" spans="1:12" x14ac:dyDescent="0.25">
      <c r="A11" s="29">
        <v>42245</v>
      </c>
      <c r="B11" s="30">
        <v>0.72916666666666663</v>
      </c>
      <c r="C11" s="29">
        <v>42245</v>
      </c>
      <c r="D11" s="30">
        <v>0.9375</v>
      </c>
      <c r="E11" s="25">
        <v>5</v>
      </c>
      <c r="F11" s="31">
        <v>40452.9</v>
      </c>
      <c r="G11" s="31">
        <v>5074</v>
      </c>
      <c r="H11" s="32">
        <f t="shared" si="0"/>
        <v>205.2580146</v>
      </c>
      <c r="I11" s="32">
        <f t="shared" si="1"/>
        <v>82.103205840000001</v>
      </c>
      <c r="J11" s="2"/>
      <c r="K11" s="2"/>
      <c r="L11" s="2"/>
    </row>
    <row r="12" spans="1:12" x14ac:dyDescent="0.25">
      <c r="A12" s="29">
        <v>42288</v>
      </c>
      <c r="B12" s="30">
        <v>0.66666666666666663</v>
      </c>
      <c r="C12" s="29">
        <v>42288</v>
      </c>
      <c r="D12" s="30">
        <v>0.83333333333333337</v>
      </c>
      <c r="E12" s="25">
        <v>4</v>
      </c>
      <c r="F12" s="31">
        <v>54415.199999999997</v>
      </c>
      <c r="G12" s="31">
        <v>5107.666666666667</v>
      </c>
      <c r="H12" s="32">
        <f t="shared" si="0"/>
        <v>277.9347032</v>
      </c>
      <c r="I12" s="32">
        <f t="shared" si="1"/>
        <v>138.9673516</v>
      </c>
      <c r="J12" s="2"/>
      <c r="K12" s="2"/>
      <c r="L12" s="2"/>
    </row>
    <row r="13" spans="1:12" x14ac:dyDescent="0.25">
      <c r="A13" s="29">
        <v>42351</v>
      </c>
      <c r="B13" s="30">
        <v>0.54166666666666663</v>
      </c>
      <c r="C13" s="29">
        <v>42351</v>
      </c>
      <c r="D13" s="30">
        <v>0.79166666666666663</v>
      </c>
      <c r="E13" s="25">
        <v>6</v>
      </c>
      <c r="F13" s="31">
        <v>39227</v>
      </c>
      <c r="G13" s="31">
        <v>5108</v>
      </c>
      <c r="H13" s="32">
        <f t="shared" si="0"/>
        <v>200.37151600000001</v>
      </c>
      <c r="I13" s="32">
        <f t="shared" si="1"/>
        <v>66.790505333333343</v>
      </c>
      <c r="J13" s="2"/>
      <c r="K13" s="2"/>
      <c r="L13" s="2"/>
    </row>
    <row r="14" spans="1:12" x14ac:dyDescent="0.25">
      <c r="A14" s="29">
        <v>42504</v>
      </c>
      <c r="B14" s="30">
        <v>0.1875</v>
      </c>
      <c r="C14" s="29">
        <v>42504</v>
      </c>
      <c r="D14" s="30">
        <v>0.54861111111111105</v>
      </c>
      <c r="E14" s="25">
        <v>8.5</v>
      </c>
      <c r="F14" s="31">
        <v>82651.199999999997</v>
      </c>
      <c r="G14" s="31">
        <v>5108</v>
      </c>
      <c r="H14" s="32">
        <f t="shared" si="0"/>
        <v>422.18232959999995</v>
      </c>
      <c r="I14" s="32">
        <f t="shared" si="1"/>
        <v>99.337018729411753</v>
      </c>
      <c r="J14" s="2"/>
      <c r="K14" s="2"/>
      <c r="L14" s="36"/>
    </row>
    <row r="15" spans="1:12" x14ac:dyDescent="0.25">
      <c r="A15" s="29">
        <v>42868</v>
      </c>
      <c r="B15" s="30">
        <v>0.22222222222222221</v>
      </c>
      <c r="C15" s="29">
        <v>42868</v>
      </c>
      <c r="D15" s="30">
        <v>0.60416666666666663</v>
      </c>
      <c r="E15" s="25">
        <v>9</v>
      </c>
      <c r="F15" s="31">
        <v>79034</v>
      </c>
      <c r="G15" s="31">
        <v>5195.333333333333</v>
      </c>
      <c r="H15" s="32">
        <f t="shared" si="0"/>
        <v>410.60797466666662</v>
      </c>
      <c r="I15" s="32">
        <f t="shared" si="1"/>
        <v>91.246216592592589</v>
      </c>
      <c r="J15" s="2"/>
      <c r="K15" s="2"/>
      <c r="L15" s="2"/>
    </row>
    <row r="16" spans="1:12" x14ac:dyDescent="0.25">
      <c r="A16" s="29">
        <v>42869</v>
      </c>
      <c r="B16" s="30">
        <v>0.59027777777777779</v>
      </c>
      <c r="C16" s="29">
        <v>42869</v>
      </c>
      <c r="D16" s="30">
        <v>0.81597222222222221</v>
      </c>
      <c r="E16" s="25">
        <v>5.5</v>
      </c>
      <c r="F16" s="31">
        <v>49251.9</v>
      </c>
      <c r="G16" s="31">
        <v>5195.333333333333</v>
      </c>
      <c r="H16" s="32">
        <f t="shared" si="0"/>
        <v>255.88003779999997</v>
      </c>
      <c r="I16" s="32">
        <f t="shared" si="1"/>
        <v>93.047286472727265</v>
      </c>
      <c r="J16" s="2"/>
      <c r="K16" s="2"/>
      <c r="L16" s="2"/>
    </row>
    <row r="17" spans="1:12" x14ac:dyDescent="0.25">
      <c r="A17" s="29">
        <v>42883</v>
      </c>
      <c r="B17" s="30">
        <v>0.88194444444444453</v>
      </c>
      <c r="C17" s="29">
        <v>42884</v>
      </c>
      <c r="D17" s="30">
        <v>0.2638888888888889</v>
      </c>
      <c r="E17" s="25">
        <v>9.25</v>
      </c>
      <c r="F17" s="31">
        <v>98171</v>
      </c>
      <c r="G17" s="31">
        <v>5195.333333333333</v>
      </c>
      <c r="H17" s="32">
        <f t="shared" si="0"/>
        <v>510.03106866666661</v>
      </c>
      <c r="I17" s="32">
        <f t="shared" si="1"/>
        <v>110.27698781981981</v>
      </c>
      <c r="J17" s="2"/>
      <c r="K17" s="2"/>
      <c r="L17" s="2"/>
    </row>
    <row r="18" spans="1:12" x14ac:dyDescent="0.25">
      <c r="A18" s="29">
        <v>43232</v>
      </c>
      <c r="B18" s="30">
        <v>0.20486111111111113</v>
      </c>
      <c r="C18" s="29">
        <v>43232</v>
      </c>
      <c r="D18" s="30">
        <v>0.53194444444444444</v>
      </c>
      <c r="E18" s="25">
        <v>8</v>
      </c>
      <c r="F18" s="31">
        <v>63536</v>
      </c>
      <c r="G18" s="31">
        <v>4953.666666666667</v>
      </c>
      <c r="H18" s="32">
        <f t="shared" si="0"/>
        <v>314.73616533333336</v>
      </c>
      <c r="I18" s="32">
        <f t="shared" si="1"/>
        <v>78.68404133333334</v>
      </c>
      <c r="J18" s="2"/>
      <c r="K18" s="2"/>
      <c r="L18" s="2"/>
    </row>
    <row r="19" spans="1:12" x14ac:dyDescent="0.25">
      <c r="A19" s="29">
        <v>43277</v>
      </c>
      <c r="B19" s="30">
        <v>0.75694444444444453</v>
      </c>
      <c r="C19" s="29">
        <v>43277</v>
      </c>
      <c r="D19" s="30">
        <v>0.92361111111111116</v>
      </c>
      <c r="E19" s="25">
        <v>4</v>
      </c>
      <c r="F19" s="31">
        <v>26532.3</v>
      </c>
      <c r="G19" s="31">
        <v>4953.666666666667</v>
      </c>
      <c r="H19" s="32">
        <f t="shared" si="0"/>
        <v>131.43217010000001</v>
      </c>
      <c r="I19" s="32">
        <f t="shared" si="1"/>
        <v>65.716085050000004</v>
      </c>
      <c r="J19" s="2"/>
      <c r="K19" s="2"/>
      <c r="L19" s="2"/>
    </row>
    <row r="20" spans="1:12" x14ac:dyDescent="0.25">
      <c r="A20" s="29">
        <v>43446</v>
      </c>
      <c r="B20" s="30">
        <v>0.3125</v>
      </c>
      <c r="C20" s="29">
        <v>43446</v>
      </c>
      <c r="D20" s="30">
        <v>0.5625</v>
      </c>
      <c r="E20" s="25">
        <v>6</v>
      </c>
      <c r="F20" s="31">
        <v>35279.4</v>
      </c>
      <c r="G20" s="31">
        <v>4771</v>
      </c>
      <c r="H20" s="32">
        <f t="shared" si="0"/>
        <v>168.3180174</v>
      </c>
      <c r="I20" s="32">
        <f t="shared" si="1"/>
        <v>56.106005799999998</v>
      </c>
      <c r="J20" s="2"/>
      <c r="K20" s="2"/>
      <c r="L20" s="2"/>
    </row>
    <row r="21" spans="1:12" x14ac:dyDescent="0.25">
      <c r="A21" s="29">
        <v>43595</v>
      </c>
      <c r="B21" s="30">
        <v>0.79166666666666663</v>
      </c>
      <c r="C21" s="29">
        <v>43595</v>
      </c>
      <c r="D21" s="33">
        <v>1</v>
      </c>
      <c r="E21" s="25">
        <v>5</v>
      </c>
      <c r="F21" s="31">
        <v>44463</v>
      </c>
      <c r="G21" s="31">
        <v>4771</v>
      </c>
      <c r="H21" s="32">
        <f t="shared" si="0"/>
        <v>212.13297299999999</v>
      </c>
      <c r="I21" s="32">
        <f t="shared" si="1"/>
        <v>84.853189200000003</v>
      </c>
      <c r="J21" s="2"/>
      <c r="K21" s="2"/>
      <c r="L21" s="2"/>
    </row>
    <row r="22" spans="1:12" x14ac:dyDescent="0.25">
      <c r="A22" s="29">
        <v>43602</v>
      </c>
      <c r="B22" s="30">
        <v>0.20486111111111113</v>
      </c>
      <c r="C22" s="29">
        <v>43602</v>
      </c>
      <c r="D22" s="30">
        <v>0.47916666666666669</v>
      </c>
      <c r="E22" s="25">
        <v>6.5</v>
      </c>
      <c r="F22" s="31">
        <v>61043.199999999997</v>
      </c>
      <c r="G22" s="31">
        <v>4771</v>
      </c>
      <c r="H22" s="32">
        <f t="shared" si="0"/>
        <v>291.23710719999997</v>
      </c>
      <c r="I22" s="32">
        <f t="shared" si="1"/>
        <v>89.611417599999996</v>
      </c>
      <c r="J22" s="2"/>
      <c r="K22" s="2"/>
      <c r="L22" s="2"/>
    </row>
    <row r="23" spans="1:12" x14ac:dyDescent="0.25">
      <c r="A23" s="29"/>
      <c r="B23" s="24"/>
      <c r="C23" s="29"/>
      <c r="D23" s="34" t="s">
        <v>67</v>
      </c>
      <c r="E23" s="35">
        <f>AVERAGE(E9:E22)</f>
        <v>6.5178571428571432</v>
      </c>
      <c r="F23" s="35">
        <f t="shared" ref="F23:I23" si="2">AVERAGE(F9:F22)</f>
        <v>54874.250000000007</v>
      </c>
      <c r="G23" s="35">
        <f t="shared" si="2"/>
        <v>5025.1428571428569</v>
      </c>
      <c r="H23" s="35">
        <f t="shared" si="2"/>
        <v>277.00025536904758</v>
      </c>
      <c r="I23" s="35">
        <f t="shared" si="2"/>
        <v>84.846254408620865</v>
      </c>
      <c r="J23" s="2"/>
      <c r="K23" s="2"/>
      <c r="L23" s="2"/>
    </row>
    <row r="24" spans="1:12" x14ac:dyDescent="0.25">
      <c r="E24" s="23"/>
      <c r="F24" s="23"/>
    </row>
    <row r="27" spans="1:12" x14ac:dyDescent="0.25">
      <c r="E27" s="23"/>
    </row>
  </sheetData>
  <mergeCells count="2">
    <mergeCell ref="A7:B7"/>
    <mergeCell ref="C7:D7"/>
  </mergeCells>
  <pageMargins left="0.7" right="0.7" top="0.75" bottom="0.75" header="0.3" footer="0.3"/>
  <pageSetup scale="72" orientation="portrait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2D960-C90C-EA4F-BFEE-06879EFA910B}"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SS Emissions</vt:lpstr>
      <vt:lpstr>Startup_Conditions</vt:lpstr>
      <vt:lpstr>Sheet1</vt:lpstr>
      <vt:lpstr>'SS Emissions'!Print_Area</vt:lpstr>
      <vt:lpstr>Startup_Conditions!Print_Area</vt:lpstr>
      <vt:lpstr>Startup_Conditions!Print_Titles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Browning</dc:creator>
  <cp:lastModifiedBy>Travis Knudsen</cp:lastModifiedBy>
  <cp:lastPrinted>2020-06-11T15:31:43Z</cp:lastPrinted>
  <dcterms:created xsi:type="dcterms:W3CDTF">2020-06-08T15:42:33Z</dcterms:created>
  <dcterms:modified xsi:type="dcterms:W3CDTF">2021-01-15T23:30:48Z</dcterms:modified>
</cp:coreProperties>
</file>